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080" windowHeight="6312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<sst xmlns="http://schemas.openxmlformats.org/spreadsheetml/2006/main" count="47" uniqueCount="40">
  <si>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</si>
  <si>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</si>
  <si>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</si>
  <si>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</si>
  <si>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</si>
  <si>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</si>
  <si>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</si>
  <si>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</si>
  <si>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</si>
  <si>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</si>
  <si>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</si>
  <si>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</si>
  <si>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</si>
  <si>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</si>
  <si>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</si>
  <si>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</si>
  <si>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</si>
  <si>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</si>
  <si>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</si>
  <si>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</si>
  <si>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</si>
  <si>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</si>
  <si>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</si>
  <si>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</si>
  <si>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</si>
  <si>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</si>
  <si>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</si>
  <si>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</si>
  <si>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</si>
  <si>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</si>
  <si>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</si>
  <si>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</si>
  <si>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</si>
  <si>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</si>
  <si>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</si>
  <si>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</si>
  <si>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</si>
  <si>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</si>
  <si>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2020/21</t>
  </si>
  <si>
    <t>2021/22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</si>
</sst>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C7">
      <selection activeCell="H35" sqref="H35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10.00390625" style="3" bestFit="1" customWidth="1"/>
    <col min="9" max="11" width="9.140625" style="3" hidden="1" customWidth="1"/>
    <col min="12" max="12" width="13.28125" style="3" customWidth="1"/>
    <col min="13" max="13" width="166.71093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7.25">
      <c r="A1" s="43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9"/>
    </row>
    <row r="2" spans="1:13" ht="15">
      <c r="A2" s="29" t="s">
        <v>17</v>
      </c>
      <c r="B2" s="24"/>
      <c r="C2" s="37"/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/>
      <c r="L3" s="9"/>
    </row>
    <row r="4" ht="13.5">
      <c r="A4" s="1" t="s">
        <v>36</v>
      </c>
    </row>
    <row r="5" spans="1:13" ht="99" customHeight="1">
      <c r="A5" s="49" t="s">
        <v>37</v>
      </c>
      <c r="B5" s="50"/>
      <c r="C5" s="50"/>
      <c r="D5" s="50"/>
      <c r="E5" s="50"/>
      <c r="F5" s="50"/>
      <c r="G5" s="50"/>
      <c r="H5" s="50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">
      <c r="D8" s="38" t="s">
        <v>38</v>
      </c>
      <c r="E8" s="27"/>
      <c r="F8" s="38" t="s">
        <v>39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3.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6700</v>
      </c>
      <c r="F11" s="8">
        <v>6057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46" t="s">
        <v>20</v>
      </c>
      <c r="B13" s="47"/>
      <c r="C13" s="48"/>
      <c r="D13" s="8">
        <v>2600</v>
      </c>
      <c r="F13" s="8">
        <v>2600</v>
      </c>
      <c r="G13" s="5">
        <f>F13-D13</f>
        <v>0</v>
      </c>
      <c r="H13" s="6">
        <f>IF((D13&gt;F13),(D13-F13)/D13,IF(D13&lt;F13,-(D13-F13)/D13,IF(D13=F13,0)))</f>
        <v>0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2" t="s">
        <v>3</v>
      </c>
      <c r="B15" s="42"/>
      <c r="C15" s="42"/>
      <c r="D15" s="8">
        <v>7</v>
      </c>
      <c r="F15" s="8">
        <v>81</v>
      </c>
      <c r="G15" s="5">
        <f>F15-D15</f>
        <v>74</v>
      </c>
      <c r="H15" s="6">
        <f>IF((D15&gt;F15),(D15-F15)/D15,IF(D15&lt;F15,-(D15-F15)/D15,IF(D15=F15,0)))</f>
        <v>10.571428571428571</v>
      </c>
      <c r="I15" s="3">
        <f>IF(D15-F15&lt;200,0,IF(D15-F15&gt;200,1,IF(D15-F15=200,1)))</f>
        <v>0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tr">
        <f>IF((L15="YES")*AND(I15+J15&lt;1),"Explanation not required, difference less than £200"," ")</f>
        <v>Explanation not required, difference less than £200</v>
      </c>
      <c r="N15" s="13"/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2" t="s">
        <v>4</v>
      </c>
      <c r="B17" s="42"/>
      <c r="C17" s="42"/>
      <c r="D17" s="8">
        <v>1459</v>
      </c>
      <c r="F17" s="8">
        <v>1580</v>
      </c>
      <c r="G17" s="5">
        <f>F17-D17</f>
        <v>121</v>
      </c>
      <c r="H17" s="6">
        <f>IF((D17&gt;F17),(D17-F17)/D17,IF(D17&lt;F17,-(D17-F17)/D17,IF(D17=F17,0)))</f>
        <v>0.08293351610692255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2" t="s">
        <v>21</v>
      </c>
      <c r="B21" s="42"/>
      <c r="C21" s="42"/>
      <c r="D21" s="8">
        <v>1791</v>
      </c>
      <c r="F21" s="8">
        <v>126</v>
      </c>
      <c r="G21" s="5">
        <f>F21-D21</f>
        <v>-1665</v>
      </c>
      <c r="H21" s="6">
        <f>IF((D21&gt;F21),(D21-F21)/D21,IF(D21&lt;F21,-(D21-F21)/D21,IF(D21=F21,0)))</f>
        <v>0.9296482412060302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tr">
        <f>IF((L21="YES")*AND(I21+J21&lt;1),"Explanation not required, difference less than £200"," ")</f>
        <v> </v>
      </c>
      <c r="N21" s="13"/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6057</v>
      </c>
      <c r="F23" s="2">
        <v>5902</v>
      </c>
      <c r="G23" s="5"/>
      <c r="H23" s="6"/>
      <c r="K23" s="4"/>
      <c r="L23" s="4"/>
      <c r="M23" s="14" t="s">
        <v>12</v>
      </c>
      <c r="N23" s="23"/>
    </row>
    <row r="24" spans="1:14" s="17" customFormat="1" ht="13.5">
      <c r="A24" s="16"/>
      <c r="D24" s="18"/>
      <c r="F24" s="18"/>
      <c r="G24" s="5"/>
      <c r="H24" s="19"/>
      <c r="K24" s="20"/>
      <c r="L24" s="21" t="str">
        <f>IF(F23&gt;(2*F13),"YES","NO")</f>
        <v>YES</v>
      </c>
      <c r="M24" s="22" t="str">
        <f>IF(F23&gt;(2*F13),"EXPLANATION REQUIRED ON RESERVES TAB AS TO WHY CARRY FORWARD RESERVES ARE GREATER THAN TWICE INCOME FROM LOCAL TAXATION/LEVIES"," ")</f>
        <v>EXPLANATION REQUIRED ON RESERVES TAB AS TO WHY CARRY FORWARD RESERVES ARE GREATER THAN TWICE INCOME FROM LOCAL TAXATION/LEVIES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6057</v>
      </c>
      <c r="F26" s="8">
        <v>5902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8404</v>
      </c>
      <c r="F28" s="8">
        <v>8404</v>
      </c>
      <c r="G28" s="5">
        <f>F28-D28</f>
        <v>0</v>
      </c>
      <c r="H28" s="6">
        <f>IF((D28&gt;F28),(D28-F28)/D28,IF(D28&lt;F28,-(D28-F28)/D28,IF(D28=F28,0)))</f>
        <v>0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19</v>
      </c>
    </row>
  </sheetData>
  <sheetProtection/>
  <mergeCells count="11">
    <mergeCell ref="A5:H5"/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4">
      <selection activeCell="M18" sqref="M18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35</v>
      </c>
    </row>
    <row r="3" ht="14.25">
      <c r="A3" t="s">
        <v>23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24</v>
      </c>
    </row>
    <row r="7" spans="2:4" ht="14.25">
      <c r="B7" s="34" t="s">
        <v>27</v>
      </c>
      <c r="D7" s="34">
        <v>4679.16</v>
      </c>
    </row>
    <row r="8" spans="2:4" ht="15" customHeight="1">
      <c r="B8" s="34" t="s">
        <v>28</v>
      </c>
      <c r="D8" s="34">
        <v>1222</v>
      </c>
    </row>
    <row r="9" spans="2:4" ht="14.25">
      <c r="B9" s="34" t="s">
        <v>29</v>
      </c>
      <c r="D9" s="34"/>
    </row>
    <row r="10" spans="2:4" ht="14.25">
      <c r="B10" s="34" t="s">
        <v>30</v>
      </c>
      <c r="D10" s="34"/>
    </row>
    <row r="11" spans="2:4" ht="14.25">
      <c r="B11" s="34" t="s">
        <v>31</v>
      </c>
      <c r="D11" s="34"/>
    </row>
    <row r="12" spans="2:4" ht="14.25">
      <c r="B12" s="34" t="s">
        <v>32</v>
      </c>
      <c r="D12" s="34"/>
    </row>
    <row r="13" spans="2:4" ht="14.25">
      <c r="B13" s="34" t="s">
        <v>33</v>
      </c>
      <c r="D13" s="34"/>
    </row>
    <row r="14" ht="14.25">
      <c r="E14" s="33">
        <f>SUM(D7:D13)</f>
        <v>5901.16</v>
      </c>
    </row>
    <row r="16" spans="1:4" ht="14.25">
      <c r="A16" s="31" t="s">
        <v>25</v>
      </c>
      <c r="D16" s="34"/>
    </row>
    <row r="17" ht="14.25">
      <c r="E17" s="33">
        <f>D16</f>
        <v>0</v>
      </c>
    </row>
    <row r="18" spans="1:6" ht="15" thickBot="1">
      <c r="A18" s="31" t="s">
        <v>26</v>
      </c>
      <c r="F18" s="35">
        <f>E14+E17</f>
        <v>5901.16</v>
      </c>
    </row>
    <row r="19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Fi</cp:lastModifiedBy>
  <cp:lastPrinted>2020-03-19T12:45:09Z</cp:lastPrinted>
  <dcterms:created xsi:type="dcterms:W3CDTF">2012-07-11T10:01:28Z</dcterms:created>
  <dcterms:modified xsi:type="dcterms:W3CDTF">2022-05-11T15:46:18Z</dcterms:modified>
  <cp:category/>
  <cp:version/>
  <cp:contentType/>
  <cp:contentStatus/>
</cp:coreProperties>
</file>